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9155" windowHeight="1029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Sheet1!$B$21:$D$27</definedName>
  </definedNames>
  <calcPr calcId="125725"/>
</workbook>
</file>

<file path=xl/calcChain.xml><?xml version="1.0" encoding="utf-8"?>
<calcChain xmlns="http://schemas.openxmlformats.org/spreadsheetml/2006/main">
  <c r="D27" i="1"/>
  <c r="D26"/>
  <c r="D25"/>
  <c r="D24"/>
  <c r="D23"/>
  <c r="D22"/>
  <c r="A9"/>
  <c r="A7"/>
  <c r="B3"/>
  <c r="B1"/>
  <c r="E17" s="1"/>
  <c r="B2"/>
  <c r="A5"/>
  <c r="C17" l="1"/>
  <c r="A6"/>
  <c r="A14"/>
  <c r="F17" s="1"/>
  <c r="D18"/>
  <c r="A8"/>
  <c r="A17"/>
  <c r="A18" s="1"/>
  <c r="A19" s="1"/>
  <c r="A16"/>
</calcChain>
</file>

<file path=xl/sharedStrings.xml><?xml version="1.0" encoding="utf-8"?>
<sst xmlns="http://schemas.openxmlformats.org/spreadsheetml/2006/main" count="42" uniqueCount="41">
  <si>
    <t>Lat</t>
  </si>
  <si>
    <t>sin a</t>
  </si>
  <si>
    <t>sin Lat</t>
  </si>
  <si>
    <t>cos a</t>
  </si>
  <si>
    <t>cos lat</t>
  </si>
  <si>
    <t>cos A</t>
  </si>
  <si>
    <t>Azimuth (A)</t>
  </si>
  <si>
    <t>Alitiude (a)</t>
  </si>
  <si>
    <t>Radians lat</t>
  </si>
  <si>
    <t>Radians alt</t>
  </si>
  <si>
    <t>Radians az</t>
  </si>
  <si>
    <t>sin dec</t>
  </si>
  <si>
    <t xml:space="preserve"> </t>
  </si>
  <si>
    <t>y</t>
  </si>
  <si>
    <t>x</t>
  </si>
  <si>
    <t>A</t>
  </si>
  <si>
    <t>B</t>
  </si>
  <si>
    <t>"Practical astronomy with your calculator" (Duffett-Smith) gives this formula:</t>
  </si>
  <si>
    <t>sinD=sinAsinL+cosAcosLcosAZ</t>
  </si>
  <si>
    <t>cosH=(sinA-sinLsinD)/cosLcosD</t>
  </si>
  <si>
    <t>D=declination</t>
  </si>
  <si>
    <t>H=hour angle</t>
  </si>
  <si>
    <t>A=altitude</t>
  </si>
  <si>
    <t>AZ-azimuth</t>
  </si>
  <si>
    <t>L=latitude</t>
  </si>
  <si>
    <t>Formula for the conversion from horizon to equatorial is identical, except for D and H being substituted by A and AZ.</t>
  </si>
  <si>
    <t>RA</t>
  </si>
  <si>
    <t>14:06:11.0</t>
  </si>
  <si>
    <t>DEC</t>
  </si>
  <si>
    <t>ALT</t>
  </si>
  <si>
    <t>AZ</t>
  </si>
  <si>
    <t>ST</t>
  </si>
  <si>
    <t>14:07:53.0</t>
  </si>
  <si>
    <t>181:07:59</t>
  </si>
  <si>
    <t>+62:38:47</t>
  </si>
  <si>
    <t>+11:00:00</t>
  </si>
  <si>
    <t>Item</t>
  </si>
  <si>
    <t>Value</t>
  </si>
  <si>
    <t>Decimal</t>
  </si>
  <si>
    <t>LAT</t>
  </si>
  <si>
    <t>38:20:55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</si>
</sst>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.0000000_);_(* \(#,##0.0000000\);_(* &quot;-&quot;??_);_(@_)"/>
    <numFmt numFmtId="170" formatCode="0.00000"/>
  </numFmts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164" fontId="0" fillId="0" borderId="0" xfId="0" applyNumberFormat="1"/>
    <xf numFmtId="43" fontId="0" fillId="0" borderId="0" xfId="0" applyNumberFormat="1"/>
    <xf numFmtId="49" fontId="0" fillId="0" borderId="0" xfId="0" applyNumberFormat="1"/>
    <xf numFmtId="170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>
      <selection activeCell="C22" sqref="C22"/>
    </sheetView>
  </sheetViews>
  <sheetFormatPr defaultRowHeight="15"/>
  <cols>
    <col min="1" max="1" width="18.5703125" style="1" customWidth="1"/>
    <col min="2" max="2" width="19.42578125" customWidth="1"/>
    <col min="3" max="3" width="18.28515625" customWidth="1"/>
    <col min="4" max="4" width="12.7109375" customWidth="1"/>
    <col min="5" max="5" width="11" bestFit="1" customWidth="1"/>
    <col min="6" max="6" width="13" customWidth="1"/>
  </cols>
  <sheetData>
    <row r="1" spans="1:4">
      <c r="A1" s="1">
        <v>52</v>
      </c>
      <c r="B1" s="1">
        <f>RADIANS(A1)</f>
        <v>0.90757121103705141</v>
      </c>
      <c r="C1" t="s">
        <v>0</v>
      </c>
    </row>
    <row r="2" spans="1:4">
      <c r="A2" s="1">
        <v>283.271028</v>
      </c>
      <c r="B2" s="1">
        <f>RADIANS(A2)</f>
        <v>4.9440121141090474</v>
      </c>
      <c r="C2" t="s">
        <v>6</v>
      </c>
    </row>
    <row r="3" spans="1:4">
      <c r="A3" s="1">
        <v>19.334344000000002</v>
      </c>
      <c r="B3" s="1">
        <f>RADIANS(A3)</f>
        <v>0.33744796151321055</v>
      </c>
      <c r="C3" t="s">
        <v>7</v>
      </c>
      <c r="D3" t="s">
        <v>17</v>
      </c>
    </row>
    <row r="5" spans="1:4">
      <c r="A5" s="1">
        <f>SIN(A3)</f>
        <v>0.46602086730467956</v>
      </c>
      <c r="B5" t="s">
        <v>1</v>
      </c>
      <c r="D5" t="s">
        <v>18</v>
      </c>
    </row>
    <row r="6" spans="1:4">
      <c r="A6" s="1">
        <f>SIN(B1)</f>
        <v>0.78801075360672201</v>
      </c>
      <c r="B6" t="s">
        <v>2</v>
      </c>
    </row>
    <row r="7" spans="1:4">
      <c r="A7" s="1">
        <f>COS(B3)</f>
        <v>0.94360266646654212</v>
      </c>
      <c r="B7" t="s">
        <v>3</v>
      </c>
      <c r="D7" t="s">
        <v>19</v>
      </c>
    </row>
    <row r="8" spans="1:4">
      <c r="A8" s="1">
        <f>COS(B1)</f>
        <v>0.61566147532565829</v>
      </c>
      <c r="B8" t="s">
        <v>4</v>
      </c>
    </row>
    <row r="9" spans="1:4">
      <c r="A9" s="1">
        <f>COS(B2)</f>
        <v>0.2295576132927373</v>
      </c>
      <c r="B9" t="s">
        <v>5</v>
      </c>
      <c r="D9" t="s">
        <v>20</v>
      </c>
    </row>
    <row r="10" spans="1:4">
      <c r="B10" t="s">
        <v>8</v>
      </c>
      <c r="D10" t="s">
        <v>21</v>
      </c>
    </row>
    <row r="11" spans="1:4">
      <c r="B11" t="s">
        <v>10</v>
      </c>
      <c r="D11" t="s">
        <v>22</v>
      </c>
    </row>
    <row r="12" spans="1:4">
      <c r="B12" t="s">
        <v>9</v>
      </c>
      <c r="D12" t="s">
        <v>23</v>
      </c>
    </row>
    <row r="13" spans="1:4">
      <c r="D13" t="s">
        <v>24</v>
      </c>
    </row>
    <row r="14" spans="1:4">
      <c r="A14" s="1">
        <f>SIN(B3)*SIN(B1)+COS(B3)*COS(B1)*COS(B2)</f>
        <v>0.39425380581172687</v>
      </c>
      <c r="B14" t="s">
        <v>11</v>
      </c>
    </row>
    <row r="15" spans="1:4">
      <c r="A15" s="1" t="s">
        <v>12</v>
      </c>
      <c r="D15" t="s">
        <v>25</v>
      </c>
    </row>
    <row r="16" spans="1:4">
      <c r="A16" s="1">
        <f>-COS(B3)*COS(B1)*SIN(B2)</f>
        <v>0.56542585545825075</v>
      </c>
      <c r="B16" t="s">
        <v>13</v>
      </c>
    </row>
    <row r="17" spans="1:6">
      <c r="A17" s="1">
        <f>SIN(B3)-SIN(B1)*A14</f>
        <v>2.0403823948857591E-2</v>
      </c>
      <c r="B17" t="s">
        <v>14</v>
      </c>
      <c r="C17" s="2" t="e">
        <f>D17-(E17*F17)</f>
        <v>#VALUE!</v>
      </c>
      <c r="D17" t="s">
        <v>12</v>
      </c>
      <c r="E17">
        <f>SIN(B1)</f>
        <v>0.78801075360672201</v>
      </c>
      <c r="F17" s="2">
        <f>A14</f>
        <v>0.39425380581172687</v>
      </c>
    </row>
    <row r="18" spans="1:6">
      <c r="A18" s="1">
        <f>ATAN2(A17,A16)</f>
        <v>1.5347262140376823</v>
      </c>
      <c r="B18" t="s">
        <v>15</v>
      </c>
      <c r="D18" s="3">
        <f>SIN(B3)-SIN(B1)</f>
        <v>-0.45693069102784728</v>
      </c>
    </row>
    <row r="19" spans="1:6">
      <c r="A19" s="1">
        <f>DEGREES(A18)</f>
        <v>87.933334772450635</v>
      </c>
      <c r="B19" t="s">
        <v>16</v>
      </c>
    </row>
    <row r="21" spans="1:6">
      <c r="B21" t="s">
        <v>36</v>
      </c>
      <c r="C21" t="s">
        <v>37</v>
      </c>
      <c r="D21" t="s">
        <v>38</v>
      </c>
    </row>
    <row r="22" spans="1:6">
      <c r="B22" t="s">
        <v>26</v>
      </c>
      <c r="C22" s="4" t="s">
        <v>27</v>
      </c>
      <c r="D22" s="5">
        <f>14+(6/60)+(11/3600)</f>
        <v>14.103055555555555</v>
      </c>
    </row>
    <row r="23" spans="1:6">
      <c r="B23" t="s">
        <v>28</v>
      </c>
      <c r="C23" s="4" t="s">
        <v>35</v>
      </c>
      <c r="D23" s="5">
        <f>11+(0/60)+(0/3600)</f>
        <v>11</v>
      </c>
    </row>
    <row r="24" spans="1:6">
      <c r="B24" t="s">
        <v>29</v>
      </c>
      <c r="C24" s="4" t="s">
        <v>34</v>
      </c>
      <c r="D24" s="5">
        <f>62+(38/60)+(47/3600)</f>
        <v>62.646388888888886</v>
      </c>
    </row>
    <row r="25" spans="1:6">
      <c r="B25" t="s">
        <v>30</v>
      </c>
      <c r="C25" s="4" t="s">
        <v>33</v>
      </c>
      <c r="D25" s="5">
        <f>181+(7/60)+(59/3600)</f>
        <v>181.13305555555556</v>
      </c>
    </row>
    <row r="26" spans="1:6">
      <c r="B26" t="s">
        <v>31</v>
      </c>
      <c r="C26" s="4" t="s">
        <v>32</v>
      </c>
      <c r="D26" s="5">
        <f>14+(7/60)+(53/3600)</f>
        <v>14.131388888888889</v>
      </c>
    </row>
    <row r="27" spans="1:6">
      <c r="B27" t="s">
        <v>39</v>
      </c>
      <c r="C27" s="4" t="s">
        <v>40</v>
      </c>
      <c r="D27" s="5">
        <f>38+(20/60)+(55/3600)</f>
        <v>38.348611111111111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Home</cp:lastModifiedBy>
  <cp:lastPrinted>2017-07-13T16:23:40Z</cp:lastPrinted>
  <dcterms:created xsi:type="dcterms:W3CDTF">2017-07-07T17:25:34Z</dcterms:created>
  <dcterms:modified xsi:type="dcterms:W3CDTF">2017-07-13T16:23:46Z</dcterms:modified>
</cp:coreProperties>
</file>